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1" sheetId="2" r:id="rId1"/>
  </sheets>
  <definedNames>
    <definedName name="_xlnm.Print_Area" localSheetId="0">'1'!$A:$T</definedName>
  </definedNames>
  <calcPr calcId="152511"/>
</workbook>
</file>

<file path=xl/calcChain.xml><?xml version="1.0" encoding="utf-8"?>
<calcChain xmlns="http://schemas.openxmlformats.org/spreadsheetml/2006/main">
  <c r="P20" i="2" l="1"/>
  <c r="M20" i="2"/>
  <c r="L20" i="2"/>
  <c r="J20" i="2"/>
  <c r="I20" i="2"/>
  <c r="G20" i="2"/>
  <c r="F20" i="2"/>
  <c r="D20" i="2"/>
  <c r="C20" i="2"/>
  <c r="S20" i="2" s="1"/>
  <c r="R19" i="2"/>
  <c r="P19" i="2"/>
  <c r="M19" i="2"/>
  <c r="L19" i="2"/>
  <c r="J19" i="2"/>
  <c r="I19" i="2"/>
  <c r="G19" i="2"/>
  <c r="F19" i="2"/>
  <c r="S19" i="2" s="1"/>
  <c r="D19" i="2"/>
  <c r="C19" i="2"/>
  <c r="S18" i="2"/>
  <c r="L17" i="2"/>
  <c r="J17" i="2"/>
  <c r="I17" i="2"/>
  <c r="G17" i="2"/>
  <c r="S17" i="2" s="1"/>
  <c r="F17" i="2"/>
  <c r="D17" i="2"/>
  <c r="C17" i="2"/>
  <c r="S16" i="2"/>
  <c r="L15" i="2"/>
  <c r="J15" i="2"/>
  <c r="I15" i="2"/>
  <c r="G15" i="2"/>
  <c r="F15" i="2"/>
  <c r="D15" i="2"/>
  <c r="C15" i="2"/>
  <c r="S15" i="2" s="1"/>
  <c r="S14" i="2"/>
  <c r="J13" i="2"/>
  <c r="I13" i="2"/>
  <c r="G13" i="2"/>
  <c r="F13" i="2"/>
  <c r="D13" i="2"/>
  <c r="C13" i="2"/>
  <c r="S13" i="2" s="1"/>
  <c r="P12" i="2"/>
  <c r="L12" i="2"/>
  <c r="J12" i="2"/>
  <c r="I12" i="2"/>
  <c r="G12" i="2"/>
  <c r="F12" i="2"/>
  <c r="D12" i="2"/>
  <c r="C12" i="2"/>
  <c r="S12" i="2" s="1"/>
  <c r="I11" i="2"/>
  <c r="F11" i="2"/>
  <c r="S11" i="2" s="1"/>
  <c r="C11" i="2"/>
  <c r="L10" i="2"/>
  <c r="J10" i="2"/>
  <c r="I10" i="2"/>
  <c r="F10" i="2"/>
  <c r="C10" i="2"/>
  <c r="S10" i="2" s="1"/>
  <c r="R9" i="2"/>
  <c r="P9" i="2"/>
  <c r="M9" i="2"/>
  <c r="L9" i="2"/>
  <c r="K9" i="2"/>
  <c r="J9" i="2"/>
  <c r="I9" i="2"/>
  <c r="G9" i="2"/>
  <c r="S9" i="2" s="1"/>
  <c r="F9" i="2"/>
  <c r="D9" i="2"/>
  <c r="C9" i="2"/>
  <c r="P8" i="2"/>
  <c r="M8" i="2"/>
  <c r="L8" i="2"/>
  <c r="J8" i="2"/>
  <c r="I8" i="2"/>
  <c r="G8" i="2"/>
  <c r="F8" i="2"/>
  <c r="D8" i="2"/>
  <c r="S8" i="2" s="1"/>
  <c r="C8" i="2"/>
  <c r="P7" i="2"/>
  <c r="M7" i="2"/>
  <c r="L7" i="2"/>
  <c r="J7" i="2"/>
  <c r="I7" i="2"/>
  <c r="G7" i="2"/>
  <c r="F7" i="2"/>
  <c r="D7" i="2"/>
  <c r="C7" i="2"/>
  <c r="S7" i="2" s="1"/>
  <c r="R6" i="2"/>
  <c r="P6" i="2"/>
  <c r="N6" i="2"/>
  <c r="M6" i="2"/>
  <c r="L6" i="2"/>
  <c r="K6" i="2"/>
  <c r="J6" i="2"/>
  <c r="I6" i="2"/>
  <c r="G6" i="2"/>
  <c r="F6" i="2"/>
  <c r="D6" i="2"/>
  <c r="C6" i="2"/>
  <c r="S6" i="2" s="1"/>
  <c r="P5" i="2"/>
  <c r="M5" i="2"/>
  <c r="L5" i="2"/>
  <c r="J5" i="2"/>
  <c r="I5" i="2"/>
  <c r="G5" i="2"/>
  <c r="F5" i="2"/>
  <c r="D5" i="2"/>
  <c r="C5" i="2"/>
  <c r="S5" i="2" s="1"/>
  <c r="S21" i="2" l="1"/>
</calcChain>
</file>

<file path=xl/sharedStrings.xml><?xml version="1.0" encoding="utf-8"?>
<sst xmlns="http://schemas.openxmlformats.org/spreadsheetml/2006/main" count="38" uniqueCount="38">
  <si>
    <t>MEN'S SUIT STOCKLIST</t>
  </si>
  <si>
    <t>ITEM NO.</t>
  </si>
  <si>
    <t>PHOTO</t>
  </si>
  <si>
    <t>SIZE</t>
  </si>
  <si>
    <t>Q'TY</t>
  </si>
  <si>
    <t>PCS/CTN</t>
  </si>
  <si>
    <t>44A</t>
  </si>
  <si>
    <t>44B</t>
  </si>
  <si>
    <t>44Y</t>
  </si>
  <si>
    <t>46A</t>
  </si>
  <si>
    <t>46B</t>
  </si>
  <si>
    <t>46Y</t>
  </si>
  <si>
    <t>48A</t>
  </si>
  <si>
    <t>48B</t>
  </si>
  <si>
    <t>48C</t>
  </si>
  <si>
    <t>50A</t>
  </si>
  <si>
    <t>50B</t>
  </si>
  <si>
    <t>50C</t>
  </si>
  <si>
    <t>52A</t>
  </si>
  <si>
    <t>52B</t>
  </si>
  <si>
    <t>54B</t>
  </si>
  <si>
    <t>54C</t>
  </si>
  <si>
    <t>HTXAD3R015A</t>
  </si>
  <si>
    <t>HTXAD3V008A</t>
  </si>
  <si>
    <t>HTXAD3E021A</t>
  </si>
  <si>
    <t>HTXAD1R082A</t>
  </si>
  <si>
    <t>HTXAD3E015A</t>
  </si>
  <si>
    <t>HTXAD3R003A</t>
  </si>
  <si>
    <t>HTXAD3E064A</t>
  </si>
  <si>
    <t>HTXAD3N061A</t>
  </si>
  <si>
    <t>HTXAD3E016A</t>
  </si>
  <si>
    <t>HTXAD3E067A</t>
  </si>
  <si>
    <t>HTXAD3E001A</t>
  </si>
  <si>
    <t>HTXAD3R004A</t>
  </si>
  <si>
    <t>HTXAD3R058A</t>
  </si>
  <si>
    <t>HTXAD3R002A</t>
  </si>
  <si>
    <t>HTXAD3R014A</t>
  </si>
  <si>
    <t>HTXAD3R008A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</si>
</sst>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"/>
  </numFmts>
  <fonts count="11">
    <font>
      <sz val="11"/>
      <color theme="1"/>
      <name val="Tahoma"/>
      <charset val="134"/>
    </font>
    <font>
      <sz val="10"/>
      <name val="Tahoma"/>
      <charset val="134"/>
    </font>
    <font>
      <sz val="11"/>
      <name val="Tahoma"/>
      <charset val="134"/>
    </font>
    <font>
      <sz val="14"/>
      <color indexed="8"/>
      <name val="Tahoma"/>
      <charset val="134"/>
    </font>
    <font>
      <b/>
      <sz val="28"/>
      <color indexed="8"/>
      <name val="Arial"/>
      <charset val="134"/>
    </font>
    <font>
      <b/>
      <sz val="14"/>
      <color indexed="8"/>
      <name val="宋体"/>
      <charset val="134"/>
    </font>
    <font>
      <b/>
      <sz val="14"/>
      <color indexed="8"/>
      <name val="Tahoma"/>
      <charset val="134"/>
    </font>
    <font>
      <sz val="14"/>
      <name val="Tahoma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164" fontId="8" fillId="0" borderId="0">
      <alignment vertical="center"/>
    </xf>
    <xf numFmtId="0" fontId="10" fillId="0" borderId="0">
      <alignment vertical="center"/>
    </xf>
  </cellStyleXfs>
  <cellXfs count="22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1" fontId="7" fillId="0" borderId="0" xfId="0" applyNumberFormat="1" applyFont="1" applyFill="1" applyBorder="1" applyAlignment="1"/>
    <xf numFmtId="1" fontId="7" fillId="0" borderId="0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7" fillId="2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right" vertical="center"/>
    </xf>
    <xf numFmtId="1" fontId="7" fillId="3" borderId="0" xfId="0" applyNumberFormat="1" applyFont="1" applyFill="1" applyBorder="1" applyAlignment="1"/>
    <xf numFmtId="0" fontId="6" fillId="2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</cellXfs>
  <cellStyles count="4">
    <cellStyle name="Normal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38100</xdr:rowOff>
    </xdr:from>
    <xdr:to>
      <xdr:col>1</xdr:col>
      <xdr:colOff>1981200</xdr:colOff>
      <xdr:row>4</xdr:row>
      <xdr:rowOff>2562225</xdr:rowOff>
    </xdr:to>
    <xdr:pic>
      <xdr:nvPicPr>
        <xdr:cNvPr id="1025" name="图片 1" descr="C:/Users/ADMINI~1/AppData/Local/Temp/picturecompress_20211230095228/output_1.jpgoutput_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6350" y="1066800"/>
          <a:ext cx="1876425" cy="2524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7</xdr:row>
      <xdr:rowOff>28575</xdr:rowOff>
    </xdr:from>
    <xdr:to>
      <xdr:col>1</xdr:col>
      <xdr:colOff>1895475</xdr:colOff>
      <xdr:row>7</xdr:row>
      <xdr:rowOff>2524125</xdr:rowOff>
    </xdr:to>
    <xdr:pic>
      <xdr:nvPicPr>
        <xdr:cNvPr id="1026" name="图片 4" descr="9310ef70e0197d3375962617678e83d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28725" y="8943975"/>
          <a:ext cx="1838325" cy="2495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6</xdr:row>
      <xdr:rowOff>161925</xdr:rowOff>
    </xdr:from>
    <xdr:to>
      <xdr:col>1</xdr:col>
      <xdr:colOff>2057400</xdr:colOff>
      <xdr:row>6</xdr:row>
      <xdr:rowOff>2609850</xdr:rowOff>
    </xdr:to>
    <xdr:pic>
      <xdr:nvPicPr>
        <xdr:cNvPr id="1027" name="图片 5" descr="2a2e5735f911d824df8fa60ba379397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00175" y="6448425"/>
          <a:ext cx="1828800" cy="2447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8</xdr:row>
      <xdr:rowOff>28575</xdr:rowOff>
    </xdr:from>
    <xdr:to>
      <xdr:col>1</xdr:col>
      <xdr:colOff>1981200</xdr:colOff>
      <xdr:row>8</xdr:row>
      <xdr:rowOff>2571750</xdr:rowOff>
    </xdr:to>
    <xdr:pic>
      <xdr:nvPicPr>
        <xdr:cNvPr id="1028" name="图片 6" descr="e0001ef4d5d922dee751dc3b84f003a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76350" y="11572875"/>
          <a:ext cx="1876425" cy="254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9</xdr:row>
      <xdr:rowOff>95250</xdr:rowOff>
    </xdr:from>
    <xdr:to>
      <xdr:col>1</xdr:col>
      <xdr:colOff>1943100</xdr:colOff>
      <xdr:row>9</xdr:row>
      <xdr:rowOff>2552700</xdr:rowOff>
    </xdr:to>
    <xdr:pic>
      <xdr:nvPicPr>
        <xdr:cNvPr id="1029" name="图片 7" descr="3aff848ce110677f777a5e78ae5fbf1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323975" y="14268450"/>
          <a:ext cx="1790700" cy="2457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19</xdr:row>
      <xdr:rowOff>85725</xdr:rowOff>
    </xdr:from>
    <xdr:to>
      <xdr:col>1</xdr:col>
      <xdr:colOff>1914525</xdr:colOff>
      <xdr:row>19</xdr:row>
      <xdr:rowOff>2619375</xdr:rowOff>
    </xdr:to>
    <xdr:pic>
      <xdr:nvPicPr>
        <xdr:cNvPr id="1030" name="图片 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304925" y="40547925"/>
          <a:ext cx="1781175" cy="2533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18</xdr:row>
      <xdr:rowOff>38100</xdr:rowOff>
    </xdr:from>
    <xdr:to>
      <xdr:col>1</xdr:col>
      <xdr:colOff>1781175</xdr:colOff>
      <xdr:row>18</xdr:row>
      <xdr:rowOff>2562225</xdr:rowOff>
    </xdr:to>
    <xdr:pic>
      <xdr:nvPicPr>
        <xdr:cNvPr id="1031" name="图片 9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333500" y="37871400"/>
          <a:ext cx="1619250" cy="2524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17</xdr:row>
      <xdr:rowOff>47625</xdr:rowOff>
    </xdr:from>
    <xdr:to>
      <xdr:col>1</xdr:col>
      <xdr:colOff>1657350</xdr:colOff>
      <xdr:row>17</xdr:row>
      <xdr:rowOff>2505075</xdr:rowOff>
    </xdr:to>
    <xdr:pic>
      <xdr:nvPicPr>
        <xdr:cNvPr id="1032" name="图片 10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8250" y="35252025"/>
          <a:ext cx="1590675" cy="2457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12</xdr:row>
      <xdr:rowOff>95250</xdr:rowOff>
    </xdr:from>
    <xdr:to>
      <xdr:col>1</xdr:col>
      <xdr:colOff>1924050</xdr:colOff>
      <xdr:row>12</xdr:row>
      <xdr:rowOff>2533650</xdr:rowOff>
    </xdr:to>
    <xdr:pic>
      <xdr:nvPicPr>
        <xdr:cNvPr id="1033" name="图片 11" descr="99210f0d57a8b84038a9240dc0c57ae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295400" y="22155150"/>
          <a:ext cx="1800225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10</xdr:row>
      <xdr:rowOff>95250</xdr:rowOff>
    </xdr:from>
    <xdr:to>
      <xdr:col>1</xdr:col>
      <xdr:colOff>1885950</xdr:colOff>
      <xdr:row>10</xdr:row>
      <xdr:rowOff>2505075</xdr:rowOff>
    </xdr:to>
    <xdr:pic>
      <xdr:nvPicPr>
        <xdr:cNvPr id="1034" name="图片 12" descr="2cef40b802f759964534c78347be2a2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295400" y="16897350"/>
          <a:ext cx="1762125" cy="2409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5</xdr:row>
      <xdr:rowOff>57150</xdr:rowOff>
    </xdr:from>
    <xdr:to>
      <xdr:col>1</xdr:col>
      <xdr:colOff>1866900</xdr:colOff>
      <xdr:row>5</xdr:row>
      <xdr:rowOff>2466975</xdr:rowOff>
    </xdr:to>
    <xdr:pic>
      <xdr:nvPicPr>
        <xdr:cNvPr id="1035" name="图片 13" descr="ca13a3eb6549f56f0e4abf4e0aa831f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238250" y="3714750"/>
          <a:ext cx="1800225" cy="2409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14</xdr:row>
      <xdr:rowOff>57150</xdr:rowOff>
    </xdr:from>
    <xdr:to>
      <xdr:col>1</xdr:col>
      <xdr:colOff>1971675</xdr:colOff>
      <xdr:row>14</xdr:row>
      <xdr:rowOff>2552700</xdr:rowOff>
    </xdr:to>
    <xdr:pic>
      <xdr:nvPicPr>
        <xdr:cNvPr id="1036" name="图片 15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333500" y="27374850"/>
          <a:ext cx="1809750" cy="2495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13</xdr:row>
      <xdr:rowOff>47625</xdr:rowOff>
    </xdr:from>
    <xdr:to>
      <xdr:col>1</xdr:col>
      <xdr:colOff>1876425</xdr:colOff>
      <xdr:row>13</xdr:row>
      <xdr:rowOff>2619375</xdr:rowOff>
    </xdr:to>
    <xdr:pic>
      <xdr:nvPicPr>
        <xdr:cNvPr id="1037" name="图片 16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228725" y="24736425"/>
          <a:ext cx="1819275" cy="257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38100</xdr:rowOff>
    </xdr:from>
    <xdr:to>
      <xdr:col>1</xdr:col>
      <xdr:colOff>1809750</xdr:colOff>
      <xdr:row>15</xdr:row>
      <xdr:rowOff>2590800</xdr:rowOff>
    </xdr:to>
    <xdr:pic>
      <xdr:nvPicPr>
        <xdr:cNvPr id="1038" name="图片 17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295400" y="29984700"/>
          <a:ext cx="1685925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16</xdr:row>
      <xdr:rowOff>85725</xdr:rowOff>
    </xdr:from>
    <xdr:to>
      <xdr:col>1</xdr:col>
      <xdr:colOff>1828800</xdr:colOff>
      <xdr:row>16</xdr:row>
      <xdr:rowOff>2505075</xdr:rowOff>
    </xdr:to>
    <xdr:pic>
      <xdr:nvPicPr>
        <xdr:cNvPr id="1039" name="图片 18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371600" y="32661225"/>
          <a:ext cx="1628775" cy="241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11</xdr:row>
      <xdr:rowOff>0</xdr:rowOff>
    </xdr:from>
    <xdr:to>
      <xdr:col>1</xdr:col>
      <xdr:colOff>1924050</xdr:colOff>
      <xdr:row>11</xdr:row>
      <xdr:rowOff>2543175</xdr:rowOff>
    </xdr:to>
    <xdr:pic>
      <xdr:nvPicPr>
        <xdr:cNvPr id="1040" name="图片 19" descr="3ae7ad2b685d8b3b0902bd42483cc65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228725" y="19431000"/>
          <a:ext cx="1866900" cy="254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32"/>
  <sheetViews>
    <sheetView tabSelected="1" zoomScale="70" zoomScaleNormal="70" workbookViewId="0">
      <pane ySplit="4" topLeftCell="A5" activePane="bottomLeft" state="frozen"/>
      <selection pane="bottomLeft" activeCell="S21" sqref="S21"/>
    </sheetView>
  </sheetViews>
  <sheetFormatPr defaultRowHeight="18"/>
  <cols>
    <col min="1" max="1" width="15.375" style="4" customWidth="1"/>
    <col min="2" max="2" width="28.375" style="4" customWidth="1"/>
    <col min="3" max="3" width="6.625" style="5" customWidth="1"/>
    <col min="4" max="5" width="5.5" style="5" customWidth="1"/>
    <col min="6" max="6" width="7.25" style="5" customWidth="1"/>
    <col min="7" max="7" width="6.25" style="5" bestFit="1" customWidth="1"/>
    <col min="8" max="8" width="5.5" style="5" customWidth="1"/>
    <col min="9" max="10" width="6.875" style="5" customWidth="1"/>
    <col min="11" max="11" width="5.5" style="5" customWidth="1"/>
    <col min="12" max="12" width="6.875" style="5" customWidth="1"/>
    <col min="13" max="13" width="7.125" style="5" customWidth="1"/>
    <col min="14" max="15" width="5.5" style="5" customWidth="1"/>
    <col min="16" max="16" width="6.75" style="5" customWidth="1"/>
    <col min="17" max="18" width="5.5" style="5" customWidth="1"/>
    <col min="19" max="19" width="10" style="5" customWidth="1"/>
    <col min="20" max="20" width="7.375" style="4" customWidth="1"/>
    <col min="21" max="16384" width="9" style="1"/>
  </cols>
  <sheetData>
    <row r="1" spans="1:20" ht="33.950000000000003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3"/>
    </row>
    <row r="2" spans="1:20" ht="14.1" customHeight="1">
      <c r="A2" s="20" t="s">
        <v>1</v>
      </c>
      <c r="B2" s="20" t="s">
        <v>2</v>
      </c>
      <c r="C2" s="19" t="s">
        <v>3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21" t="s">
        <v>4</v>
      </c>
      <c r="T2" s="17" t="s">
        <v>5</v>
      </c>
    </row>
    <row r="3" spans="1:20" ht="15.95" customHeight="1">
      <c r="A3" s="20"/>
      <c r="B3" s="20"/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6" t="s">
        <v>16</v>
      </c>
      <c r="N3" s="6" t="s">
        <v>17</v>
      </c>
      <c r="O3" s="6" t="s">
        <v>18</v>
      </c>
      <c r="P3" s="6" t="s">
        <v>19</v>
      </c>
      <c r="Q3" s="6" t="s">
        <v>20</v>
      </c>
      <c r="R3" s="6" t="s">
        <v>21</v>
      </c>
      <c r="S3" s="21"/>
      <c r="T3" s="17"/>
    </row>
    <row r="4" spans="1:20">
      <c r="A4" s="20"/>
      <c r="B4" s="20"/>
      <c r="C4" s="7">
        <v>27</v>
      </c>
      <c r="D4" s="7">
        <v>28</v>
      </c>
      <c r="E4" s="7">
        <v>29</v>
      </c>
      <c r="F4" s="7">
        <v>30</v>
      </c>
      <c r="G4" s="7">
        <v>31</v>
      </c>
      <c r="H4" s="7">
        <v>32</v>
      </c>
      <c r="I4" s="7">
        <v>33</v>
      </c>
      <c r="J4" s="7">
        <v>34</v>
      </c>
      <c r="K4" s="7">
        <v>35</v>
      </c>
      <c r="L4" s="7">
        <v>36</v>
      </c>
      <c r="M4" s="7">
        <v>37</v>
      </c>
      <c r="N4" s="7">
        <v>38</v>
      </c>
      <c r="O4" s="7">
        <v>39</v>
      </c>
      <c r="P4" s="7">
        <v>40</v>
      </c>
      <c r="Q4" s="7">
        <v>41</v>
      </c>
      <c r="R4" s="7">
        <v>42</v>
      </c>
      <c r="S4" s="21"/>
      <c r="T4" s="17"/>
    </row>
    <row r="5" spans="1:20" s="2" customFormat="1" ht="207" customHeight="1">
      <c r="A5" s="8" t="s">
        <v>22</v>
      </c>
      <c r="B5" s="8"/>
      <c r="C5" s="9">
        <f>60+680+952+260-80-4-3</f>
        <v>1865</v>
      </c>
      <c r="D5" s="9">
        <f>600+114-20-40-3-5</f>
        <v>646</v>
      </c>
      <c r="E5" s="9"/>
      <c r="F5" s="9">
        <f>140+2560+2081+1020-280-1-2-6-6-5</f>
        <v>5501</v>
      </c>
      <c r="G5" s="9">
        <f>1800+600+260-40-140-10-1</f>
        <v>2469</v>
      </c>
      <c r="H5" s="9"/>
      <c r="I5" s="9">
        <f>3280+1651+1540-320-1-1-1-1-2-2-4-10-1-1-1</f>
        <v>6126</v>
      </c>
      <c r="J5" s="9">
        <f>3940+1889+520-40-300-2-10-1</f>
        <v>5996</v>
      </c>
      <c r="K5" s="9"/>
      <c r="L5" s="9">
        <f>1320+535+400-120-1-1-2-2-2-1-1-6-10-1-1</f>
        <v>2107</v>
      </c>
      <c r="M5" s="9">
        <f>100+2260+1367+780-20-220-2-10-1</f>
        <v>4254</v>
      </c>
      <c r="N5" s="9"/>
      <c r="O5" s="9"/>
      <c r="P5" s="9">
        <f>100+1132+500+420-20-100-5</f>
        <v>2027</v>
      </c>
      <c r="Q5" s="9"/>
      <c r="R5" s="9"/>
      <c r="S5" s="14">
        <f t="shared" ref="S5:S13" si="0">SUM(C5:R5)</f>
        <v>30991</v>
      </c>
      <c r="T5" s="15">
        <v>30</v>
      </c>
    </row>
    <row r="6" spans="1:20" s="2" customFormat="1" ht="207" customHeight="1">
      <c r="A6" s="8" t="s">
        <v>23</v>
      </c>
      <c r="B6" s="8"/>
      <c r="C6" s="9">
        <f>80+60+220+400+120+637+440+35+541+461-580-1-1-4-4-3</f>
        <v>2401</v>
      </c>
      <c r="D6" s="9">
        <f>140+278+260+180+176+138+100+215+199-20-300-4-3-5</f>
        <v>1354</v>
      </c>
      <c r="E6" s="9"/>
      <c r="F6" s="9">
        <f>320+2111+960+320+1460+804+378+596+340-1380-1-1-1-1-1-2-1-1-2-2-4-6-6-5-1</f>
        <v>5874</v>
      </c>
      <c r="G6" s="9">
        <f>536+600+200+1291+724+106+678+102-40-800-2-2-2-6-10</f>
        <v>3375</v>
      </c>
      <c r="H6" s="9"/>
      <c r="I6" s="9">
        <f>20+1260+440+1620+1265+121+1812+742-1400-1-1-1-1-2-1-1-1-2-2-1-1-2-4-10-10-1</f>
        <v>5838</v>
      </c>
      <c r="J6" s="9">
        <f>200+1080+80+200+1564+1167+184+1800+213-40-1220-2-2-2-10-10-1</f>
        <v>5201</v>
      </c>
      <c r="K6" s="9">
        <f>160+40+100+225+200+41+60+20-160-10-10-5</f>
        <v>661</v>
      </c>
      <c r="L6" s="9">
        <f>20+400+60+381+1+400+36-240-1-1-2-2-6-4-10-1</f>
        <v>1031</v>
      </c>
      <c r="M6" s="9">
        <f>20+440+40+40+525+60+545+920+361+12-20-560-2-2-6-4-10</f>
        <v>2359</v>
      </c>
      <c r="N6" s="9">
        <f>100+20+273+220+16-120-12-2-5</f>
        <v>490</v>
      </c>
      <c r="O6" s="9"/>
      <c r="P6" s="9">
        <f>220+480+20+201+180+1+82+7-20-220-1-1-3-2-5-5-1-1</f>
        <v>932</v>
      </c>
      <c r="Q6" s="9"/>
      <c r="R6" s="9">
        <f>20+11+6-20-1</f>
        <v>16</v>
      </c>
      <c r="S6" s="14">
        <f t="shared" si="0"/>
        <v>29532</v>
      </c>
      <c r="T6" s="15">
        <v>30</v>
      </c>
    </row>
    <row r="7" spans="1:20" s="2" customFormat="1" ht="207" customHeight="1">
      <c r="A7" s="8" t="s">
        <v>24</v>
      </c>
      <c r="B7" s="8"/>
      <c r="C7" s="9">
        <f>1135+83-1-1-1-4-3</f>
        <v>1208</v>
      </c>
      <c r="D7" s="9">
        <f>357+24-3-1-1-5</f>
        <v>371</v>
      </c>
      <c r="E7" s="9"/>
      <c r="F7" s="9">
        <f>2056+282-1-1-2-4-5-5-1</f>
        <v>2319</v>
      </c>
      <c r="G7" s="9">
        <f>314+146-2-2-2-10</f>
        <v>444</v>
      </c>
      <c r="H7" s="9"/>
      <c r="I7" s="9">
        <f>670+310-1-1-2-1-2-1-4-10-1</f>
        <v>957</v>
      </c>
      <c r="J7" s="9">
        <f>249+270-2-2-10-1</f>
        <v>504</v>
      </c>
      <c r="K7" s="9"/>
      <c r="L7" s="9">
        <f>31+68-1-1-2-10-1</f>
        <v>84</v>
      </c>
      <c r="M7" s="9">
        <f>43+155-2-2-10</f>
        <v>184</v>
      </c>
      <c r="N7" s="9"/>
      <c r="O7" s="9"/>
      <c r="P7" s="9">
        <f>4+89-1-1-5-5-1</f>
        <v>80</v>
      </c>
      <c r="Q7" s="9"/>
      <c r="R7" s="9">
        <v>2</v>
      </c>
      <c r="S7" s="14">
        <f t="shared" si="0"/>
        <v>6153</v>
      </c>
      <c r="T7" s="15">
        <v>30</v>
      </c>
    </row>
    <row r="8" spans="1:20" s="2" customFormat="1" ht="207" customHeight="1">
      <c r="A8" s="8" t="s">
        <v>25</v>
      </c>
      <c r="B8" s="8"/>
      <c r="C8" s="9">
        <f>1041+91-4-1-1</f>
        <v>1126</v>
      </c>
      <c r="D8" s="9">
        <f>285+14</f>
        <v>299</v>
      </c>
      <c r="E8" s="9"/>
      <c r="F8" s="9">
        <f>1534+197-1-1-4-1</f>
        <v>1724</v>
      </c>
      <c r="G8" s="9">
        <f>372+93</f>
        <v>465</v>
      </c>
      <c r="H8" s="9"/>
      <c r="I8" s="9">
        <f>741+221-1-1-4-1-1</f>
        <v>954</v>
      </c>
      <c r="J8" s="9">
        <f>185+132-1-1</f>
        <v>315</v>
      </c>
      <c r="K8" s="9"/>
      <c r="L8" s="9">
        <f>63+53-1-1</f>
        <v>114</v>
      </c>
      <c r="M8" s="9">
        <f>17+67</f>
        <v>84</v>
      </c>
      <c r="N8" s="9"/>
      <c r="O8" s="9"/>
      <c r="P8" s="9">
        <f>5+67-1</f>
        <v>71</v>
      </c>
      <c r="Q8" s="9"/>
      <c r="R8" s="9"/>
      <c r="S8" s="14">
        <f t="shared" si="0"/>
        <v>5152</v>
      </c>
      <c r="T8" s="15">
        <v>30</v>
      </c>
    </row>
    <row r="9" spans="1:20" s="2" customFormat="1" ht="207" customHeight="1">
      <c r="A9" s="8" t="s">
        <v>26</v>
      </c>
      <c r="B9" s="8"/>
      <c r="C9" s="9">
        <f>2298+63-4-1</f>
        <v>2356</v>
      </c>
      <c r="D9" s="9">
        <f>630+22</f>
        <v>652</v>
      </c>
      <c r="E9" s="9"/>
      <c r="F9" s="9">
        <f>4552+194-1-1-4-1</f>
        <v>4739</v>
      </c>
      <c r="G9" s="9">
        <f>1436+91</f>
        <v>1527</v>
      </c>
      <c r="H9" s="9"/>
      <c r="I9" s="9">
        <f>2975+163-4-1-1-1-1</f>
        <v>3130</v>
      </c>
      <c r="J9" s="9">
        <f>298+122-1-1</f>
        <v>418</v>
      </c>
      <c r="K9" s="9">
        <f>18+0</f>
        <v>18</v>
      </c>
      <c r="L9" s="9">
        <f>83+35-1-1</f>
        <v>116</v>
      </c>
      <c r="M9" s="9">
        <f>20+64</f>
        <v>84</v>
      </c>
      <c r="N9" s="9"/>
      <c r="O9" s="9"/>
      <c r="P9" s="9">
        <f>2+31-1</f>
        <v>32</v>
      </c>
      <c r="Q9" s="9"/>
      <c r="R9" s="9">
        <f>0+3</f>
        <v>3</v>
      </c>
      <c r="S9" s="14">
        <f t="shared" si="0"/>
        <v>13075</v>
      </c>
      <c r="T9" s="15">
        <v>30</v>
      </c>
    </row>
    <row r="10" spans="1:20" s="2" customFormat="1" ht="207" customHeight="1">
      <c r="A10" s="8" t="s">
        <v>27</v>
      </c>
      <c r="B10" s="8"/>
      <c r="C10" s="9">
        <f>2095-4-1-1</f>
        <v>2089</v>
      </c>
      <c r="D10" s="9">
        <v>589</v>
      </c>
      <c r="E10" s="9"/>
      <c r="F10" s="9">
        <f>2901-1-1-4-1</f>
        <v>2894</v>
      </c>
      <c r="G10" s="9">
        <v>944</v>
      </c>
      <c r="H10" s="9"/>
      <c r="I10" s="9">
        <f>1025-4-1-1-1</f>
        <v>1018</v>
      </c>
      <c r="J10" s="9">
        <f>342-1</f>
        <v>341</v>
      </c>
      <c r="K10" s="9"/>
      <c r="L10" s="9">
        <f>124-1-1</f>
        <v>122</v>
      </c>
      <c r="M10" s="9">
        <v>56</v>
      </c>
      <c r="N10" s="9"/>
      <c r="O10" s="9"/>
      <c r="P10" s="9">
        <v>33</v>
      </c>
      <c r="Q10" s="9"/>
      <c r="R10" s="9">
        <v>1</v>
      </c>
      <c r="S10" s="14">
        <f t="shared" si="0"/>
        <v>8087</v>
      </c>
      <c r="T10" s="15">
        <v>30</v>
      </c>
    </row>
    <row r="11" spans="1:20" s="2" customFormat="1" ht="207" customHeight="1">
      <c r="A11" s="8" t="s">
        <v>28</v>
      </c>
      <c r="B11" s="8"/>
      <c r="C11" s="9">
        <f>1383-1</f>
        <v>1382</v>
      </c>
      <c r="D11" s="9">
        <v>488</v>
      </c>
      <c r="E11" s="9"/>
      <c r="F11" s="9">
        <f>2863-1-1</f>
        <v>2861</v>
      </c>
      <c r="G11" s="9">
        <v>1243</v>
      </c>
      <c r="H11" s="9"/>
      <c r="I11" s="9">
        <f>1510-1-1</f>
        <v>1508</v>
      </c>
      <c r="J11" s="9">
        <v>485</v>
      </c>
      <c r="K11" s="9"/>
      <c r="L11" s="9">
        <v>2</v>
      </c>
      <c r="M11" s="9"/>
      <c r="N11" s="9"/>
      <c r="O11" s="9"/>
      <c r="P11" s="9"/>
      <c r="Q11" s="9"/>
      <c r="R11" s="9"/>
      <c r="S11" s="14">
        <f t="shared" si="0"/>
        <v>7969</v>
      </c>
      <c r="T11" s="15">
        <v>30</v>
      </c>
    </row>
    <row r="12" spans="1:20" s="2" customFormat="1" ht="207" customHeight="1">
      <c r="A12" s="8" t="s">
        <v>29</v>
      </c>
      <c r="B12" s="8"/>
      <c r="C12" s="9">
        <f>666+12+3+858+2-4-5</f>
        <v>1532</v>
      </c>
      <c r="D12" s="9">
        <f>317+1+8+302+1-5</f>
        <v>624</v>
      </c>
      <c r="E12" s="9"/>
      <c r="F12" s="9">
        <f>914+28+81+1254-2-4-5</f>
        <v>2266</v>
      </c>
      <c r="G12" s="9">
        <f>43+2+277+67-5-1</f>
        <v>383</v>
      </c>
      <c r="H12" s="9"/>
      <c r="I12" s="9">
        <f>94+2+132+38-1-2-4-5-1</f>
        <v>253</v>
      </c>
      <c r="J12" s="9">
        <f>34+1+200+30+1-3-10</f>
        <v>253</v>
      </c>
      <c r="K12" s="9">
        <v>4</v>
      </c>
      <c r="L12" s="9">
        <f>9+1+9+26-10-10</f>
        <v>25</v>
      </c>
      <c r="M12" s="9">
        <v>4</v>
      </c>
      <c r="N12" s="9">
        <v>1</v>
      </c>
      <c r="O12" s="9"/>
      <c r="P12" s="9">
        <f>1+11+1-1-1-9</f>
        <v>2</v>
      </c>
      <c r="Q12" s="9"/>
      <c r="R12" s="9"/>
      <c r="S12" s="14">
        <f t="shared" si="0"/>
        <v>5347</v>
      </c>
      <c r="T12" s="15">
        <v>30</v>
      </c>
    </row>
    <row r="13" spans="1:20" s="2" customFormat="1" ht="207" customHeight="1">
      <c r="A13" s="8" t="s">
        <v>30</v>
      </c>
      <c r="B13" s="8"/>
      <c r="C13" s="9">
        <f>180+1614-4-1</f>
        <v>1789</v>
      </c>
      <c r="D13" s="9">
        <f>20+528-1</f>
        <v>547</v>
      </c>
      <c r="E13" s="9"/>
      <c r="F13" s="9">
        <f>360+2452-4-1</f>
        <v>2807</v>
      </c>
      <c r="G13" s="9">
        <f>80+1020</f>
        <v>1100</v>
      </c>
      <c r="H13" s="9"/>
      <c r="I13" s="9">
        <f>140+1311-4-1-1-1</f>
        <v>1444</v>
      </c>
      <c r="J13" s="9">
        <f>20+484-1</f>
        <v>503</v>
      </c>
      <c r="K13" s="9"/>
      <c r="L13" s="9"/>
      <c r="M13" s="9">
        <v>1</v>
      </c>
      <c r="N13" s="9"/>
      <c r="O13" s="9"/>
      <c r="P13" s="9"/>
      <c r="Q13" s="9"/>
      <c r="R13" s="9">
        <v>1</v>
      </c>
      <c r="S13" s="14">
        <f t="shared" si="0"/>
        <v>8192</v>
      </c>
      <c r="T13" s="15">
        <v>30</v>
      </c>
    </row>
    <row r="14" spans="1:20" s="2" customFormat="1" ht="207" customHeight="1">
      <c r="A14" s="8" t="s">
        <v>31</v>
      </c>
      <c r="B14" s="8"/>
      <c r="C14" s="9">
        <v>860</v>
      </c>
      <c r="D14" s="9">
        <v>130</v>
      </c>
      <c r="E14" s="9"/>
      <c r="F14" s="9">
        <v>2280</v>
      </c>
      <c r="G14" s="9">
        <v>658</v>
      </c>
      <c r="H14" s="9"/>
      <c r="I14" s="9">
        <v>1724</v>
      </c>
      <c r="J14" s="9">
        <v>1180</v>
      </c>
      <c r="K14" s="9"/>
      <c r="L14" s="9">
        <v>73</v>
      </c>
      <c r="M14" s="9">
        <v>87</v>
      </c>
      <c r="N14" s="9"/>
      <c r="O14" s="9"/>
      <c r="P14" s="9">
        <v>1</v>
      </c>
      <c r="Q14" s="9"/>
      <c r="R14" s="9"/>
      <c r="S14" s="14">
        <f t="shared" ref="S14:S20" si="1">SUM(C14:R14)</f>
        <v>6993</v>
      </c>
      <c r="T14" s="15">
        <v>30</v>
      </c>
    </row>
    <row r="15" spans="1:20" s="2" customFormat="1" ht="207" customHeight="1">
      <c r="A15" s="8" t="s">
        <v>32</v>
      </c>
      <c r="B15" s="8"/>
      <c r="C15" s="9">
        <f>317+1258</f>
        <v>1575</v>
      </c>
      <c r="D15" s="9">
        <f>160+288</f>
        <v>448</v>
      </c>
      <c r="E15" s="9"/>
      <c r="F15" s="9">
        <f>580+2206</f>
        <v>2786</v>
      </c>
      <c r="G15" s="9">
        <f>97+288</f>
        <v>385</v>
      </c>
      <c r="H15" s="9"/>
      <c r="I15" s="9">
        <f>200+304</f>
        <v>504</v>
      </c>
      <c r="J15" s="9">
        <f>60+159</f>
        <v>219</v>
      </c>
      <c r="K15" s="9"/>
      <c r="L15" s="9">
        <f>20+61</f>
        <v>81</v>
      </c>
      <c r="M15" s="9">
        <v>29</v>
      </c>
      <c r="N15" s="9"/>
      <c r="O15" s="9"/>
      <c r="P15" s="9">
        <v>11</v>
      </c>
      <c r="Q15" s="9"/>
      <c r="R15" s="9">
        <v>4</v>
      </c>
      <c r="S15" s="14">
        <f t="shared" si="1"/>
        <v>6042</v>
      </c>
      <c r="T15" s="15">
        <v>30</v>
      </c>
    </row>
    <row r="16" spans="1:20" s="2" customFormat="1" ht="207" customHeight="1">
      <c r="A16" s="8" t="s">
        <v>33</v>
      </c>
      <c r="B16" s="8"/>
      <c r="C16" s="9">
        <v>889</v>
      </c>
      <c r="D16" s="9">
        <v>243</v>
      </c>
      <c r="E16" s="9"/>
      <c r="F16" s="9">
        <v>1625</v>
      </c>
      <c r="G16" s="9">
        <v>689</v>
      </c>
      <c r="H16" s="9"/>
      <c r="I16" s="9">
        <v>934</v>
      </c>
      <c r="J16" s="9">
        <v>667</v>
      </c>
      <c r="K16" s="9"/>
      <c r="L16" s="9">
        <v>95</v>
      </c>
      <c r="M16" s="9">
        <v>134</v>
      </c>
      <c r="N16" s="9"/>
      <c r="O16" s="9"/>
      <c r="P16" s="9">
        <v>63</v>
      </c>
      <c r="Q16" s="9"/>
      <c r="R16" s="9">
        <v>8</v>
      </c>
      <c r="S16" s="14">
        <f t="shared" si="1"/>
        <v>5347</v>
      </c>
      <c r="T16" s="15">
        <v>30</v>
      </c>
    </row>
    <row r="17" spans="1:20" s="2" customFormat="1" ht="207" customHeight="1">
      <c r="A17" s="8" t="s">
        <v>34</v>
      </c>
      <c r="B17" s="8"/>
      <c r="C17" s="9">
        <f>374+1314</f>
        <v>1688</v>
      </c>
      <c r="D17" s="9">
        <f>63+259</f>
        <v>322</v>
      </c>
      <c r="E17" s="9"/>
      <c r="F17" s="9">
        <f>546+2170</f>
        <v>2716</v>
      </c>
      <c r="G17" s="9">
        <f>281+207</f>
        <v>488</v>
      </c>
      <c r="H17" s="9"/>
      <c r="I17" s="9">
        <f>160+422</f>
        <v>582</v>
      </c>
      <c r="J17" s="9">
        <f>1+0</f>
        <v>1</v>
      </c>
      <c r="K17" s="9"/>
      <c r="L17" s="9">
        <f>1+0</f>
        <v>1</v>
      </c>
      <c r="M17" s="9"/>
      <c r="N17" s="9"/>
      <c r="O17" s="9"/>
      <c r="P17" s="9">
        <v>1</v>
      </c>
      <c r="Q17" s="9"/>
      <c r="R17" s="9"/>
      <c r="S17" s="14">
        <f t="shared" si="1"/>
        <v>5799</v>
      </c>
      <c r="T17" s="15">
        <v>30</v>
      </c>
    </row>
    <row r="18" spans="1:20" s="2" customFormat="1" ht="207" customHeight="1">
      <c r="A18" s="8" t="s">
        <v>35</v>
      </c>
      <c r="B18" s="8"/>
      <c r="C18" s="9">
        <v>1025</v>
      </c>
      <c r="D18" s="9">
        <v>366</v>
      </c>
      <c r="E18" s="9"/>
      <c r="F18" s="9">
        <v>4180</v>
      </c>
      <c r="G18" s="9">
        <v>661</v>
      </c>
      <c r="H18" s="9"/>
      <c r="I18" s="9">
        <v>3268</v>
      </c>
      <c r="J18" s="9">
        <v>2115</v>
      </c>
      <c r="K18" s="9"/>
      <c r="L18" s="9">
        <v>786</v>
      </c>
      <c r="M18" s="9">
        <v>507</v>
      </c>
      <c r="N18" s="9"/>
      <c r="O18" s="9"/>
      <c r="P18" s="9">
        <v>61</v>
      </c>
      <c r="Q18" s="9"/>
      <c r="R18" s="9"/>
      <c r="S18" s="14">
        <f t="shared" si="1"/>
        <v>12969</v>
      </c>
      <c r="T18" s="15">
        <v>30</v>
      </c>
    </row>
    <row r="19" spans="1:20" s="2" customFormat="1" ht="207" customHeight="1">
      <c r="A19" s="8" t="s">
        <v>36</v>
      </c>
      <c r="B19" s="8"/>
      <c r="C19" s="9">
        <f>100+1528</f>
        <v>1628</v>
      </c>
      <c r="D19" s="9">
        <f>40+377</f>
        <v>417</v>
      </c>
      <c r="E19" s="9"/>
      <c r="F19" s="9">
        <f>140+3191</f>
        <v>3331</v>
      </c>
      <c r="G19" s="9">
        <f>40+1478</f>
        <v>1518</v>
      </c>
      <c r="H19" s="9"/>
      <c r="I19" s="9">
        <f>260+2408</f>
        <v>2668</v>
      </c>
      <c r="J19" s="9">
        <f>280+2037</f>
        <v>2317</v>
      </c>
      <c r="K19" s="9"/>
      <c r="L19" s="9">
        <f>120+572</f>
        <v>692</v>
      </c>
      <c r="M19" s="9">
        <f>200+674</f>
        <v>874</v>
      </c>
      <c r="N19" s="9"/>
      <c r="O19" s="9"/>
      <c r="P19" s="9">
        <f>20+438</f>
        <v>458</v>
      </c>
      <c r="Q19" s="9"/>
      <c r="R19" s="9">
        <f>0+6</f>
        <v>6</v>
      </c>
      <c r="S19" s="14">
        <f t="shared" si="1"/>
        <v>13909</v>
      </c>
      <c r="T19" s="15">
        <v>30</v>
      </c>
    </row>
    <row r="20" spans="1:20" s="2" customFormat="1" ht="207" customHeight="1">
      <c r="A20" s="8" t="s">
        <v>37</v>
      </c>
      <c r="B20" s="8"/>
      <c r="C20" s="9">
        <f>640+440</f>
        <v>1080</v>
      </c>
      <c r="D20" s="9">
        <f>60+200</f>
        <v>260</v>
      </c>
      <c r="E20" s="9"/>
      <c r="F20" s="9">
        <f>1720+1700</f>
        <v>3420</v>
      </c>
      <c r="G20" s="9">
        <f>420+360</f>
        <v>780</v>
      </c>
      <c r="H20" s="9"/>
      <c r="I20" s="9">
        <f>1040+1180</f>
        <v>2220</v>
      </c>
      <c r="J20" s="9">
        <f>920+880</f>
        <v>1800</v>
      </c>
      <c r="K20" s="9"/>
      <c r="L20" s="9">
        <f>440+480</f>
        <v>920</v>
      </c>
      <c r="M20" s="9">
        <f>340+580</f>
        <v>920</v>
      </c>
      <c r="N20" s="9"/>
      <c r="O20" s="9"/>
      <c r="P20" s="9">
        <f>100+100</f>
        <v>200</v>
      </c>
      <c r="Q20" s="9"/>
      <c r="R20" s="9"/>
      <c r="S20" s="14">
        <f t="shared" si="1"/>
        <v>11600</v>
      </c>
      <c r="T20" s="15">
        <v>30</v>
      </c>
    </row>
    <row r="21" spans="1:20" s="2" customFormat="1" ht="38.1" customHeight="1">
      <c r="A21" s="10"/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6">
        <f>SUM(S5:S20)</f>
        <v>177157</v>
      </c>
      <c r="T21" s="10"/>
    </row>
    <row r="22" spans="1:20" s="3" customFormat="1">
      <c r="A22" s="10"/>
      <c r="B22" s="10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0"/>
    </row>
    <row r="23" spans="1:20" s="3" customFormat="1">
      <c r="A23" s="10"/>
      <c r="B23" s="10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0"/>
    </row>
    <row r="24" spans="1:20" s="3" customFormat="1">
      <c r="A24" s="10"/>
      <c r="B24" s="10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0"/>
    </row>
    <row r="25" spans="1:20" s="3" customFormat="1">
      <c r="A25" s="10"/>
      <c r="B25" s="10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0"/>
    </row>
    <row r="26" spans="1:20" s="3" customFormat="1">
      <c r="A26" s="10"/>
      <c r="B26" s="10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0"/>
    </row>
    <row r="27" spans="1:20" s="3" customFormat="1">
      <c r="A27" s="10"/>
      <c r="B27" s="10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0"/>
    </row>
    <row r="28" spans="1:20" s="3" customFormat="1">
      <c r="A28" s="10"/>
      <c r="B28" s="10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0"/>
    </row>
    <row r="29" spans="1:20" s="3" customFormat="1">
      <c r="A29" s="10"/>
      <c r="B29" s="10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0"/>
    </row>
    <row r="30" spans="1:20" s="3" customFormat="1">
      <c r="A30" s="10"/>
      <c r="B30" s="10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0"/>
    </row>
    <row r="31" spans="1:20" s="3" customFormat="1">
      <c r="A31" s="10"/>
      <c r="B31" s="10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0"/>
    </row>
    <row r="32" spans="1:20" s="3" customFormat="1">
      <c r="A32" s="10"/>
      <c r="B32" s="10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0"/>
    </row>
  </sheetData>
  <mergeCells count="6">
    <mergeCell ref="T2:T4"/>
    <mergeCell ref="A1:S1"/>
    <mergeCell ref="C2:R2"/>
    <mergeCell ref="A2:A4"/>
    <mergeCell ref="B2:B4"/>
    <mergeCell ref="S2:S4"/>
  </mergeCells>
  <phoneticPr fontId="0" type="noConversion"/>
  <pageMargins left="0" right="0" top="0" bottom="0" header="0.29861111111111099" footer="0.29861111111111099"/>
  <pageSetup paperSize="9" scale="64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2008-09-11T17:22:00Z</dcterms:created>
  <dcterms:modified xsi:type="dcterms:W3CDTF">2024-01-23T11:58:47Z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C69ADCFDC0494CFCA04EDE6D9BF3E8EB_13</vt:lpwstr>
  </property>
</Properties>
</file>